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g" ContentType="image/jpeg"/>
  <Default Extension="rels" ContentType="application/vnd.openxmlformats-package.relationships+xml"/>
  <Default Extension="ti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3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ata\pumpfundamentals\"/>
    </mc:Choice>
  </mc:AlternateContent>
  <xr:revisionPtr revIDLastSave="0" documentId="8_{DD8789A8-FEB7-475B-AFBB-2605D570E1E3}" xr6:coauthVersionLast="45" xr6:coauthVersionMax="45" xr10:uidLastSave="{00000000-0000-0000-0000-000000000000}"/>
  <bookViews>
    <workbookView xWindow="2235" yWindow="585" windowWidth="19035" windowHeight="12150" activeTab="1" xr2:uid="{00000000-000D-0000-FFFF-FFFF00000000}"/>
  </bookViews>
  <sheets>
    <sheet name="NPSHA Imp." sheetId="1" r:id="rId1"/>
    <sheet name="NPSHA metric" sheetId="4" r:id="rId2"/>
    <sheet name="vapor pressure" sheetId="6" r:id="rId3"/>
    <sheet name="atmosph. press." sheetId="7" r:id="rId4"/>
    <sheet name="moody" sheetId="5" r:id="rId5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S10" i="4" l="1"/>
  <c r="Q10" i="1" l="1"/>
  <c r="K10" i="4"/>
  <c r="Q10" i="4"/>
  <c r="O10" i="4"/>
  <c r="N10" i="4"/>
  <c r="F10" i="4"/>
  <c r="B10" i="4" l="1"/>
  <c r="G10" i="4" s="1"/>
  <c r="R10" i="4"/>
  <c r="P10" i="4"/>
  <c r="C10" i="4" l="1"/>
  <c r="E10" i="4" s="1"/>
  <c r="I10" i="4" s="1"/>
  <c r="J10" i="4" s="1"/>
  <c r="L10" i="4" s="1"/>
  <c r="R10" i="1"/>
  <c r="P10" i="1"/>
  <c r="G10" i="1"/>
  <c r="C10" i="1"/>
  <c r="E10" i="1" s="1"/>
  <c r="I10" i="1" s="1"/>
  <c r="J10" i="1" l="1"/>
  <c r="L10" i="1" s="1"/>
  <c r="S10" i="1" s="1"/>
</calcChain>
</file>

<file path=xl/sharedStrings.xml><?xml version="1.0" encoding="utf-8"?>
<sst xmlns="http://schemas.openxmlformats.org/spreadsheetml/2006/main" count="135" uniqueCount="71">
  <si>
    <t>www.pumpfundamentals.com</t>
  </si>
  <si>
    <t>J. Chaurette June 2016</t>
  </si>
  <si>
    <t>Flow</t>
  </si>
  <si>
    <t>(gpm)</t>
  </si>
  <si>
    <t>Dia.</t>
  </si>
  <si>
    <t>(in)</t>
  </si>
  <si>
    <t>velocity</t>
  </si>
  <si>
    <t>(ft/s)</t>
  </si>
  <si>
    <t>viscosity</t>
  </si>
  <si>
    <t>(cSt)</t>
  </si>
  <si>
    <t>Reynolds no.</t>
  </si>
  <si>
    <t>frict. parameter</t>
  </si>
  <si>
    <t>(ft/s^2)</t>
  </si>
  <si>
    <t>frict. factor</t>
  </si>
  <si>
    <t>pipe length</t>
  </si>
  <si>
    <t>(ft)</t>
  </si>
  <si>
    <t>pipe frict. loss</t>
  </si>
  <si>
    <t>vel. head 1</t>
  </si>
  <si>
    <t>press. head 1</t>
  </si>
  <si>
    <t>pipe rough.</t>
  </si>
  <si>
    <t>v1^2/2g</t>
  </si>
  <si>
    <t>SG</t>
  </si>
  <si>
    <t>fittings loss</t>
  </si>
  <si>
    <t>Equip. head loss</t>
  </si>
  <si>
    <t>relative rough.</t>
  </si>
  <si>
    <t>1. determine flow rate</t>
  </si>
  <si>
    <t>V1 (ft/s)</t>
  </si>
  <si>
    <t>H1 (psi)</t>
  </si>
  <si>
    <t>(m)</t>
  </si>
  <si>
    <t>(m/s)</t>
  </si>
  <si>
    <t>(mm)</t>
  </si>
  <si>
    <t>(m/s^2)</t>
  </si>
  <si>
    <t>V1 (m/s)</t>
  </si>
  <si>
    <t>H1 (kPa)</t>
  </si>
  <si>
    <t>(l/min)</t>
  </si>
  <si>
    <t>The data used for the liquid are typical  for water at 20 C</t>
  </si>
  <si>
    <t>2. select pipe internal diameter</t>
  </si>
  <si>
    <t>Yellow cells are inputs</t>
  </si>
  <si>
    <t>Note: don't trust anyone, do your own calculations to verify these results,</t>
  </si>
  <si>
    <t>verify the source of the formulas or develop them for yourself from basic principles,</t>
  </si>
  <si>
    <t>secure yourself with a belt and suspenders, don't get caught with your pants down,</t>
  </si>
  <si>
    <t>always sketch a flow schematic of your system including all the input data.</t>
  </si>
  <si>
    <t>http://www.pumpfundamentals.com/formula%20grab-bag.htm</t>
  </si>
  <si>
    <t>STEPS</t>
  </si>
  <si>
    <t>Formulas are located here:</t>
  </si>
  <si>
    <t>4. Calculate Reynolds number, determine if turbulent (i.e. above 4000)</t>
  </si>
  <si>
    <t>acc. gravity</t>
  </si>
  <si>
    <t>6. calculate the friction parameter with Swamee-Jain, check the value with the Moody diagram (see 5th tab)</t>
  </si>
  <si>
    <t>Moody diagram based on the Colebrook equation</t>
  </si>
  <si>
    <t>7. calculate friction factor and pipe friction loss</t>
  </si>
  <si>
    <t xml:space="preserve">or the Crane technical paper 410 </t>
  </si>
  <si>
    <t>http://www.pumpfundamentals.com/help16.html</t>
  </si>
  <si>
    <t>to calculate use Cameron book data, Hydraulic Institute or other reliable source</t>
  </si>
  <si>
    <t>Pump system N.P.S.H.A  calculation example (Imperial units)</t>
  </si>
  <si>
    <t>liquid surf. to ref.</t>
  </si>
  <si>
    <t>suction cent. to ref.</t>
  </si>
  <si>
    <t>N.P.S.H.A.</t>
  </si>
  <si>
    <t>Vapor press. (psia)</t>
  </si>
  <si>
    <t>atmosph. press. (psia)</t>
  </si>
  <si>
    <t>elevation (ft)</t>
  </si>
  <si>
    <t>3. calculate velocity, determine if appropriate i.e between 3 and 6 ft/s, for new system adjust diameter</t>
  </si>
  <si>
    <t>5. input data: viscosity, specific gravity, pipe length, ilquid surface and suction centerline heights</t>
  </si>
  <si>
    <t>inlet pressure head, inlet velocity, equipment head loss</t>
  </si>
  <si>
    <t>8. calculate fittings (i.e. elbow, tees, reducers, etc.) using the Crane tech. paper 410 (neglected here)</t>
  </si>
  <si>
    <t>atmosph. press. (kPaa)</t>
  </si>
  <si>
    <t>Vapor press. (kPaa)</t>
  </si>
  <si>
    <t>6. input atmospheric pressure according to elevation (see tab below for chart)</t>
  </si>
  <si>
    <t>7. input vapor pressure of liquid according to temperature (se tab below)</t>
  </si>
  <si>
    <t>8. calculate the friction parameter with Swamee-Jain, check the value with the Moody diagram (see 5th tab)</t>
  </si>
  <si>
    <t>9. calculate friction factor and pipe friction loss</t>
  </si>
  <si>
    <t>10. calculate fittings (i.e. elbow, tees, reducers, etc.) using the Crane tech. paper 410 (neglected here)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</si>
</sst>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0"/>
    <numFmt numFmtId="165" formatCode="0.0000"/>
    <numFmt numFmtId="166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1"/>
    <xf numFmtId="0" fontId="1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0" fillId="2" borderId="0" xfId="0" applyFill="1"/>
    <xf numFmtId="0" fontId="3" fillId="0" borderId="0" xfId="0" applyFont="1"/>
    <xf numFmtId="0" fontId="4" fillId="0" borderId="0" xfId="0" applyFont="1"/>
    <xf numFmtId="0" fontId="1" fillId="0" borderId="0" xfId="0" applyFont="1"/>
    <xf numFmtId="0" fontId="0" fillId="2" borderId="1" xfId="0" applyFill="1" applyBorder="1" applyAlignment="1">
      <alignment horizontal="center"/>
    </xf>
    <xf numFmtId="2" fontId="0" fillId="0" borderId="0" xfId="0" applyNumberFormat="1" applyAlignment="1">
      <alignment horizontal="center"/>
    </xf>
    <xf numFmtId="11" fontId="0" fillId="0" borderId="0" xfId="0" applyNumberFormat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164" fontId="0" fillId="0" borderId="0" xfId="0" applyNumberFormat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6" fontId="0" fillId="2" borderId="1" xfId="0" applyNumberFormat="1" applyFill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t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66675</xdr:colOff>
      <xdr:row>0</xdr:row>
      <xdr:rowOff>114300</xdr:rowOff>
    </xdr:from>
    <xdr:to>
      <xdr:col>8</xdr:col>
      <xdr:colOff>428625</xdr:colOff>
      <xdr:row>4</xdr:row>
      <xdr:rowOff>124704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91125" y="114300"/>
          <a:ext cx="885825" cy="867654"/>
        </a:xfrm>
        <a:prstGeom prst="rect">
          <a:avLst/>
        </a:prstGeom>
      </xdr:spPr>
    </xdr:pic>
    <xdr:clientData/>
  </xdr:twoCellAnchor>
  <xdr:twoCellAnchor editAs="oneCell">
    <xdr:from>
      <xdr:col>9</xdr:col>
      <xdr:colOff>133349</xdr:colOff>
      <xdr:row>11</xdr:row>
      <xdr:rowOff>16787</xdr:rowOff>
    </xdr:from>
    <xdr:to>
      <xdr:col>14</xdr:col>
      <xdr:colOff>933449</xdr:colOff>
      <xdr:row>31</xdr:row>
      <xdr:rowOff>15874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34199" y="2207537"/>
          <a:ext cx="6010275" cy="380908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66675</xdr:colOff>
      <xdr:row>0</xdr:row>
      <xdr:rowOff>114300</xdr:rowOff>
    </xdr:from>
    <xdr:to>
      <xdr:col>8</xdr:col>
      <xdr:colOff>428625</xdr:colOff>
      <xdr:row>4</xdr:row>
      <xdr:rowOff>124704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91125" y="114300"/>
          <a:ext cx="885825" cy="867654"/>
        </a:xfrm>
        <a:prstGeom prst="rect">
          <a:avLst/>
        </a:prstGeom>
      </xdr:spPr>
    </xdr:pic>
    <xdr:clientData/>
  </xdr:twoCellAnchor>
  <xdr:twoCellAnchor editAs="oneCell">
    <xdr:from>
      <xdr:col>8</xdr:col>
      <xdr:colOff>638175</xdr:colOff>
      <xdr:row>11</xdr:row>
      <xdr:rowOff>116616</xdr:rowOff>
    </xdr:from>
    <xdr:to>
      <xdr:col>14</xdr:col>
      <xdr:colOff>695325</xdr:colOff>
      <xdr:row>33</xdr:row>
      <xdr:rowOff>6349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43675" y="2307366"/>
          <a:ext cx="6438900" cy="40807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9</xdr:col>
      <xdr:colOff>561975</xdr:colOff>
      <xdr:row>30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9200" y="381000"/>
          <a:ext cx="4829175" cy="53625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13</xdr:col>
      <xdr:colOff>115824</xdr:colOff>
      <xdr:row>43</xdr:row>
      <xdr:rowOff>155448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9200" y="190500"/>
          <a:ext cx="6821424" cy="815644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3</xdr:row>
      <xdr:rowOff>76200</xdr:rowOff>
    </xdr:from>
    <xdr:to>
      <xdr:col>16</xdr:col>
      <xdr:colOff>485775</xdr:colOff>
      <xdr:row>38</xdr:row>
      <xdr:rowOff>65809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5" y="647700"/>
          <a:ext cx="10058400" cy="66571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pumpfundamentals.com/help16.html" TargetMode="External"/><Relationship Id="rId2" Type="http://schemas.openxmlformats.org/officeDocument/2006/relationships/hyperlink" Target="http://www.pumpfundamentals.com/formula%20grab-bag.htm" TargetMode="External"/><Relationship Id="rId1" Type="http://schemas.openxmlformats.org/officeDocument/2006/relationships/hyperlink" Target="http://www.pumpfundamentals.com/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pumpfundamentals.com/help16.html" TargetMode="External"/><Relationship Id="rId2" Type="http://schemas.openxmlformats.org/officeDocument/2006/relationships/hyperlink" Target="http://www.pumpfundamentals.com/formula%20grab-bag.htm" TargetMode="External"/><Relationship Id="rId1" Type="http://schemas.openxmlformats.org/officeDocument/2006/relationships/hyperlink" Target="http://www.pumpfundamentals.com/" TargetMode="External"/><Relationship Id="rId5" Type="http://schemas.openxmlformats.org/officeDocument/2006/relationships/drawing" Target="../drawings/drawing2.xm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S36"/>
  <sheetViews>
    <sheetView topLeftCell="A5" zoomScaleNormal="100" workbookViewId="0">
      <selection activeCell="A26" sqref="A26:A27"/>
    </sheetView>
  </sheetViews>
  <sheetFormatPr defaultRowHeight="15" x14ac:dyDescent="0.25"/>
  <cols>
    <col min="5" max="7" width="13.42578125" customWidth="1"/>
    <col min="8" max="8" width="7.85546875" customWidth="1"/>
    <col min="9" max="9" width="17.28515625" customWidth="1"/>
    <col min="10" max="10" width="12.5703125" customWidth="1"/>
    <col min="11" max="11" width="11.42578125" customWidth="1"/>
    <col min="12" max="12" width="14.28515625" customWidth="1"/>
    <col min="13" max="13" width="21.42578125" customWidth="1"/>
    <col min="14" max="14" width="18.42578125" customWidth="1"/>
    <col min="15" max="15" width="19.85546875" customWidth="1"/>
    <col min="16" max="16" width="11.85546875" customWidth="1"/>
    <col min="17" max="17" width="14.5703125" customWidth="1"/>
    <col min="18" max="18" width="16.85546875" customWidth="1"/>
    <col min="19" max="19" width="11.42578125" customWidth="1"/>
  </cols>
  <sheetData>
    <row r="2" spans="1:19" ht="18.75" x14ac:dyDescent="0.3">
      <c r="A2" s="5" t="s">
        <v>53</v>
      </c>
      <c r="B2" s="5"/>
      <c r="M2" t="s">
        <v>26</v>
      </c>
      <c r="N2" s="4">
        <v>0</v>
      </c>
      <c r="O2" s="3" t="s">
        <v>27</v>
      </c>
      <c r="P2" s="4">
        <v>0</v>
      </c>
    </row>
    <row r="3" spans="1:19" ht="18.75" x14ac:dyDescent="0.3">
      <c r="A3" s="7" t="s">
        <v>1</v>
      </c>
      <c r="B3" s="5"/>
      <c r="J3" t="s">
        <v>46</v>
      </c>
      <c r="K3">
        <v>32.17</v>
      </c>
      <c r="M3" t="s">
        <v>58</v>
      </c>
      <c r="N3" s="4">
        <v>14.7</v>
      </c>
      <c r="O3" s="3" t="s">
        <v>57</v>
      </c>
      <c r="P3" s="4">
        <v>1</v>
      </c>
    </row>
    <row r="4" spans="1:19" x14ac:dyDescent="0.25">
      <c r="A4" s="1" t="s">
        <v>0</v>
      </c>
      <c r="J4" t="s">
        <v>12</v>
      </c>
      <c r="M4" t="s">
        <v>59</v>
      </c>
    </row>
    <row r="6" spans="1:19" x14ac:dyDescent="0.25">
      <c r="A6" s="2" t="s">
        <v>2</v>
      </c>
      <c r="B6" s="2" t="s">
        <v>4</v>
      </c>
      <c r="C6" s="2" t="s">
        <v>6</v>
      </c>
      <c r="D6" s="2" t="s">
        <v>8</v>
      </c>
      <c r="E6" s="2" t="s">
        <v>10</v>
      </c>
      <c r="F6" s="2" t="s">
        <v>19</v>
      </c>
      <c r="G6" s="2" t="s">
        <v>24</v>
      </c>
      <c r="H6" s="2" t="s">
        <v>21</v>
      </c>
      <c r="I6" s="2" t="s">
        <v>11</v>
      </c>
      <c r="J6" s="2" t="s">
        <v>13</v>
      </c>
      <c r="K6" s="2" t="s">
        <v>14</v>
      </c>
      <c r="L6" s="2" t="s">
        <v>16</v>
      </c>
      <c r="M6" s="2" t="s">
        <v>22</v>
      </c>
      <c r="N6" s="2" t="s">
        <v>54</v>
      </c>
      <c r="O6" s="2" t="s">
        <v>55</v>
      </c>
      <c r="P6" s="2" t="s">
        <v>17</v>
      </c>
      <c r="Q6" s="2" t="s">
        <v>18</v>
      </c>
      <c r="R6" s="2" t="s">
        <v>23</v>
      </c>
      <c r="S6" s="2" t="s">
        <v>56</v>
      </c>
    </row>
    <row r="7" spans="1:19" x14ac:dyDescent="0.25">
      <c r="A7" s="2" t="s">
        <v>3</v>
      </c>
      <c r="B7" s="2" t="s">
        <v>5</v>
      </c>
      <c r="C7" s="2" t="s">
        <v>7</v>
      </c>
      <c r="D7" s="2" t="s">
        <v>9</v>
      </c>
      <c r="E7" s="2"/>
      <c r="F7" s="2" t="s">
        <v>15</v>
      </c>
      <c r="G7" s="2"/>
      <c r="H7" s="2"/>
      <c r="I7" s="2"/>
      <c r="J7" s="2"/>
      <c r="K7" s="2" t="s">
        <v>15</v>
      </c>
      <c r="L7" s="2" t="s">
        <v>15</v>
      </c>
      <c r="M7" s="2" t="s">
        <v>15</v>
      </c>
      <c r="N7" s="2" t="s">
        <v>15</v>
      </c>
      <c r="O7" s="2" t="s">
        <v>15</v>
      </c>
      <c r="P7" s="2" t="s">
        <v>20</v>
      </c>
      <c r="Q7" s="2" t="s">
        <v>15</v>
      </c>
      <c r="R7" s="2" t="s">
        <v>15</v>
      </c>
      <c r="S7" s="2" t="s">
        <v>15</v>
      </c>
    </row>
    <row r="8" spans="1:19" x14ac:dyDescent="0.25">
      <c r="P8" s="2" t="s">
        <v>15</v>
      </c>
    </row>
    <row r="9" spans="1:19" x14ac:dyDescent="0.25">
      <c r="P9" s="2"/>
    </row>
    <row r="10" spans="1:19" x14ac:dyDescent="0.25">
      <c r="A10" s="8">
        <v>100</v>
      </c>
      <c r="B10" s="8">
        <v>3</v>
      </c>
      <c r="C10" s="9">
        <f>0.4085*A10/B10^2</f>
        <v>4.5388888888888879</v>
      </c>
      <c r="D10" s="8">
        <v>1</v>
      </c>
      <c r="E10" s="10">
        <f>7746*C10*B10/D10</f>
        <v>105474.69999999997</v>
      </c>
      <c r="F10" s="11">
        <v>1.4999999999999999E-4</v>
      </c>
      <c r="G10" s="12">
        <f>F10*12/B10</f>
        <v>5.9999999999999995E-4</v>
      </c>
      <c r="H10" s="13">
        <v>1</v>
      </c>
      <c r="I10" s="14">
        <f>0.25/(LOG((F10*12/3.7/B10)+(5.74/E10^0.9))^2)</f>
        <v>2.0706099542187936E-2</v>
      </c>
      <c r="J10" s="9">
        <f>1200*I10*C10^2/B10/2/$K$3</f>
        <v>2.6520171920997391</v>
      </c>
      <c r="K10" s="8">
        <v>15</v>
      </c>
      <c r="L10" s="9">
        <f>J10*K10/100</f>
        <v>0.39780257881496084</v>
      </c>
      <c r="M10" s="13">
        <v>0</v>
      </c>
      <c r="N10" s="13">
        <v>5</v>
      </c>
      <c r="O10" s="13">
        <v>10</v>
      </c>
      <c r="P10" s="15">
        <f>$N$2^2/2/$K$3</f>
        <v>0</v>
      </c>
      <c r="Q10" s="15">
        <f>$P$2*2.31/H10</f>
        <v>0</v>
      </c>
      <c r="R10" s="8">
        <f>2.31*$Q$3/H10</f>
        <v>0</v>
      </c>
      <c r="S10" s="9">
        <f>-(L10+M10+R10)+P10-Q10+N10-O10+($N$3-$P$3)*2.31/H10</f>
        <v>26.249197421185038</v>
      </c>
    </row>
    <row r="13" spans="1:19" x14ac:dyDescent="0.25">
      <c r="A13" s="6" t="s">
        <v>38</v>
      </c>
    </row>
    <row r="14" spans="1:19" x14ac:dyDescent="0.25">
      <c r="A14" s="6" t="s">
        <v>39</v>
      </c>
    </row>
    <row r="15" spans="1:19" x14ac:dyDescent="0.25">
      <c r="A15" s="6" t="s">
        <v>40</v>
      </c>
    </row>
    <row r="16" spans="1:19" x14ac:dyDescent="0.25">
      <c r="A16" s="6" t="s">
        <v>41</v>
      </c>
    </row>
    <row r="17" spans="1:5" x14ac:dyDescent="0.25">
      <c r="A17" s="4" t="s">
        <v>37</v>
      </c>
      <c r="B17" s="4"/>
      <c r="C17" s="4"/>
    </row>
    <row r="18" spans="1:5" x14ac:dyDescent="0.25">
      <c r="A18" t="s">
        <v>35</v>
      </c>
    </row>
    <row r="19" spans="1:5" x14ac:dyDescent="0.25">
      <c r="A19" s="7" t="s">
        <v>43</v>
      </c>
    </row>
    <row r="20" spans="1:5" x14ac:dyDescent="0.25">
      <c r="A20" t="s">
        <v>25</v>
      </c>
    </row>
    <row r="21" spans="1:5" x14ac:dyDescent="0.25">
      <c r="A21" t="s">
        <v>36</v>
      </c>
    </row>
    <row r="22" spans="1:5" x14ac:dyDescent="0.25">
      <c r="A22" t="s">
        <v>60</v>
      </c>
    </row>
    <row r="23" spans="1:5" x14ac:dyDescent="0.25">
      <c r="A23" t="s">
        <v>45</v>
      </c>
    </row>
    <row r="24" spans="1:5" x14ac:dyDescent="0.25">
      <c r="A24" t="s">
        <v>61</v>
      </c>
    </row>
    <row r="25" spans="1:5" x14ac:dyDescent="0.25">
      <c r="A25" t="s">
        <v>62</v>
      </c>
    </row>
    <row r="26" spans="1:5" x14ac:dyDescent="0.25">
      <c r="A26" t="s">
        <v>66</v>
      </c>
    </row>
    <row r="27" spans="1:5" x14ac:dyDescent="0.25">
      <c r="A27" t="s">
        <v>67</v>
      </c>
    </row>
    <row r="28" spans="1:5" x14ac:dyDescent="0.25">
      <c r="A28" t="s">
        <v>68</v>
      </c>
    </row>
    <row r="29" spans="1:5" x14ac:dyDescent="0.25">
      <c r="A29" t="s">
        <v>69</v>
      </c>
    </row>
    <row r="30" spans="1:5" x14ac:dyDescent="0.25">
      <c r="A30" t="s">
        <v>70</v>
      </c>
    </row>
    <row r="31" spans="1:5" x14ac:dyDescent="0.25">
      <c r="A31" t="s">
        <v>52</v>
      </c>
    </row>
    <row r="32" spans="1:5" x14ac:dyDescent="0.25">
      <c r="A32" t="s">
        <v>50</v>
      </c>
      <c r="E32" s="1" t="s">
        <v>51</v>
      </c>
    </row>
    <row r="35" spans="1:1" x14ac:dyDescent="0.25">
      <c r="A35" t="s">
        <v>44</v>
      </c>
    </row>
    <row r="36" spans="1:1" x14ac:dyDescent="0.25">
      <c r="A36" s="1" t="s">
        <v>42</v>
      </c>
    </row>
  </sheetData>
  <hyperlinks>
    <hyperlink ref="A4" r:id="rId1" xr:uid="{00000000-0004-0000-0000-000000000000}"/>
    <hyperlink ref="A36" r:id="rId2" xr:uid="{00000000-0004-0000-0000-000001000000}"/>
    <hyperlink ref="E32" r:id="rId3" xr:uid="{00000000-0004-0000-0000-000002000000}"/>
  </hyperlinks>
  <pageMargins left="0.7" right="0.7" top="0.75" bottom="0.75" header="0.3" footer="0.3"/>
  <pageSetup orientation="portrait" horizontalDpi="4294967293" verticalDpi="4294967293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S36"/>
  <sheetViews>
    <sheetView tabSelected="1" topLeftCell="J5" workbookViewId="0">
      <selection activeCell="S10" sqref="S10"/>
    </sheetView>
  </sheetViews>
  <sheetFormatPr defaultRowHeight="15" x14ac:dyDescent="0.25"/>
  <cols>
    <col min="5" max="5" width="14" customWidth="1"/>
    <col min="6" max="6" width="13.7109375" customWidth="1"/>
    <col min="7" max="7" width="15.140625" customWidth="1"/>
    <col min="9" max="9" width="15.85546875" customWidth="1"/>
    <col min="10" max="10" width="12.42578125" customWidth="1"/>
    <col min="11" max="11" width="12.7109375" customWidth="1"/>
    <col min="12" max="12" width="15.5703125" customWidth="1"/>
    <col min="13" max="13" width="20.7109375" customWidth="1"/>
    <col min="14" max="15" width="18.42578125" customWidth="1"/>
    <col min="16" max="16" width="13.7109375" customWidth="1"/>
    <col min="17" max="17" width="17.42578125" customWidth="1"/>
    <col min="18" max="18" width="17.7109375" customWidth="1"/>
    <col min="19" max="19" width="14.85546875" customWidth="1"/>
  </cols>
  <sheetData>
    <row r="2" spans="1:19" ht="18.75" x14ac:dyDescent="0.3">
      <c r="A2" s="5" t="s">
        <v>53</v>
      </c>
      <c r="B2" s="5"/>
      <c r="M2" t="s">
        <v>32</v>
      </c>
      <c r="N2" s="4">
        <v>0</v>
      </c>
      <c r="O2" s="3" t="s">
        <v>33</v>
      </c>
      <c r="P2" s="4">
        <v>0</v>
      </c>
    </row>
    <row r="3" spans="1:19" ht="18.75" x14ac:dyDescent="0.3">
      <c r="A3" s="7" t="s">
        <v>1</v>
      </c>
      <c r="B3" s="5"/>
      <c r="J3" t="s">
        <v>46</v>
      </c>
      <c r="K3">
        <v>9.81</v>
      </c>
      <c r="M3" t="s">
        <v>64</v>
      </c>
      <c r="N3" s="4">
        <v>101</v>
      </c>
      <c r="O3" s="3" t="s">
        <v>65</v>
      </c>
      <c r="P3" s="4">
        <v>7</v>
      </c>
    </row>
    <row r="4" spans="1:19" x14ac:dyDescent="0.25">
      <c r="A4" s="1" t="s">
        <v>0</v>
      </c>
      <c r="J4" t="s">
        <v>31</v>
      </c>
      <c r="M4" t="s">
        <v>59</v>
      </c>
    </row>
    <row r="6" spans="1:19" x14ac:dyDescent="0.25">
      <c r="A6" s="2" t="s">
        <v>2</v>
      </c>
      <c r="B6" s="2" t="s">
        <v>4</v>
      </c>
      <c r="C6" s="2" t="s">
        <v>6</v>
      </c>
      <c r="D6" s="2" t="s">
        <v>8</v>
      </c>
      <c r="E6" s="2" t="s">
        <v>10</v>
      </c>
      <c r="F6" s="2" t="s">
        <v>19</v>
      </c>
      <c r="G6" s="2" t="s">
        <v>24</v>
      </c>
      <c r="H6" s="2" t="s">
        <v>21</v>
      </c>
      <c r="I6" s="2" t="s">
        <v>11</v>
      </c>
      <c r="J6" s="2" t="s">
        <v>13</v>
      </c>
      <c r="K6" s="2" t="s">
        <v>14</v>
      </c>
      <c r="L6" s="2" t="s">
        <v>16</v>
      </c>
      <c r="M6" s="2" t="s">
        <v>22</v>
      </c>
      <c r="N6" s="2" t="s">
        <v>54</v>
      </c>
      <c r="O6" s="2" t="s">
        <v>55</v>
      </c>
      <c r="P6" s="2" t="s">
        <v>17</v>
      </c>
      <c r="Q6" s="2" t="s">
        <v>18</v>
      </c>
      <c r="R6" s="2" t="s">
        <v>23</v>
      </c>
      <c r="S6" s="2" t="s">
        <v>56</v>
      </c>
    </row>
    <row r="7" spans="1:19" x14ac:dyDescent="0.25">
      <c r="A7" s="2" t="s">
        <v>34</v>
      </c>
      <c r="B7" s="2" t="s">
        <v>30</v>
      </c>
      <c r="C7" s="2" t="s">
        <v>29</v>
      </c>
      <c r="D7" s="2" t="s">
        <v>9</v>
      </c>
      <c r="E7" s="2"/>
      <c r="F7" s="2" t="s">
        <v>30</v>
      </c>
      <c r="G7" s="2"/>
      <c r="H7" s="2"/>
      <c r="I7" s="2"/>
      <c r="J7" s="2"/>
      <c r="K7" s="2" t="s">
        <v>28</v>
      </c>
      <c r="L7" s="2" t="s">
        <v>28</v>
      </c>
      <c r="M7" s="2" t="s">
        <v>28</v>
      </c>
      <c r="N7" s="2" t="s">
        <v>28</v>
      </c>
      <c r="O7" s="2" t="s">
        <v>28</v>
      </c>
      <c r="P7" s="2" t="s">
        <v>20</v>
      </c>
      <c r="Q7" s="2" t="s">
        <v>28</v>
      </c>
      <c r="R7" s="2" t="s">
        <v>28</v>
      </c>
      <c r="S7" s="2" t="s">
        <v>28</v>
      </c>
    </row>
    <row r="8" spans="1:19" x14ac:dyDescent="0.25">
      <c r="P8" s="2" t="s">
        <v>28</v>
      </c>
    </row>
    <row r="9" spans="1:19" x14ac:dyDescent="0.25">
      <c r="P9" s="2"/>
    </row>
    <row r="10" spans="1:19" x14ac:dyDescent="0.25">
      <c r="A10" s="8">
        <v>378.5</v>
      </c>
      <c r="B10" s="8">
        <f>3*25.4</f>
        <v>76.199999999999989</v>
      </c>
      <c r="C10" s="9">
        <f>21.22*A10/B10^2</f>
        <v>1.3832520442818665</v>
      </c>
      <c r="D10" s="8">
        <v>1</v>
      </c>
      <c r="E10" s="10">
        <f>1000*C10*B10/D10</f>
        <v>105403.80577427821</v>
      </c>
      <c r="F10" s="11">
        <f>0.00015/3.28*1000</f>
        <v>4.573170731707317E-2</v>
      </c>
      <c r="G10" s="12">
        <f>F10/B10</f>
        <v>6.0015363933166896E-4</v>
      </c>
      <c r="H10" s="13">
        <v>1</v>
      </c>
      <c r="I10" s="14">
        <f>0.25/(LOG((F10/3.7/B10)+(5.74/E10^0.9))^2)</f>
        <v>2.0708357738764366E-2</v>
      </c>
      <c r="J10" s="9">
        <f>100000*I10*C10^2/B10/2/$K$3</f>
        <v>2.6502956632026682</v>
      </c>
      <c r="K10" s="16">
        <f>15/3.28</f>
        <v>4.5731707317073171</v>
      </c>
      <c r="L10" s="9">
        <f>J10*K10/100</f>
        <v>0.12120254557329276</v>
      </c>
      <c r="M10" s="13">
        <v>0</v>
      </c>
      <c r="N10" s="13">
        <f>5/3.28</f>
        <v>1.524390243902439</v>
      </c>
      <c r="O10" s="13">
        <f>10/3.28</f>
        <v>3.0487804878048781</v>
      </c>
      <c r="P10" s="15">
        <f>$N$2^2/2/$K$3</f>
        <v>0</v>
      </c>
      <c r="Q10" s="15">
        <f>$P$2*0.102/H10</f>
        <v>0</v>
      </c>
      <c r="R10" s="8">
        <f>2.31*$Q$3/H10</f>
        <v>0</v>
      </c>
      <c r="S10" s="9">
        <f>-(L10+M10+R10)+P10+Q10+N10-O10+($N$3-$P$3)*0.102/H10</f>
        <v>7.9424072105242676</v>
      </c>
    </row>
    <row r="13" spans="1:19" x14ac:dyDescent="0.25">
      <c r="A13" s="6" t="s">
        <v>38</v>
      </c>
    </row>
    <row r="14" spans="1:19" x14ac:dyDescent="0.25">
      <c r="A14" s="6" t="s">
        <v>39</v>
      </c>
    </row>
    <row r="15" spans="1:19" x14ac:dyDescent="0.25">
      <c r="A15" s="6" t="s">
        <v>40</v>
      </c>
    </row>
    <row r="16" spans="1:19" x14ac:dyDescent="0.25">
      <c r="A16" s="6" t="s">
        <v>41</v>
      </c>
    </row>
    <row r="17" spans="1:5" x14ac:dyDescent="0.25">
      <c r="A17" s="4" t="s">
        <v>37</v>
      </c>
      <c r="B17" s="4"/>
      <c r="C17" s="4"/>
    </row>
    <row r="18" spans="1:5" x14ac:dyDescent="0.25">
      <c r="A18" t="s">
        <v>35</v>
      </c>
    </row>
    <row r="19" spans="1:5" x14ac:dyDescent="0.25">
      <c r="A19" s="7" t="s">
        <v>43</v>
      </c>
    </row>
    <row r="20" spans="1:5" x14ac:dyDescent="0.25">
      <c r="A20" t="s">
        <v>25</v>
      </c>
    </row>
    <row r="21" spans="1:5" x14ac:dyDescent="0.25">
      <c r="A21" t="s">
        <v>36</v>
      </c>
    </row>
    <row r="22" spans="1:5" x14ac:dyDescent="0.25">
      <c r="A22" t="s">
        <v>60</v>
      </c>
    </row>
    <row r="23" spans="1:5" x14ac:dyDescent="0.25">
      <c r="A23" t="s">
        <v>45</v>
      </c>
    </row>
    <row r="24" spans="1:5" x14ac:dyDescent="0.25">
      <c r="A24" t="s">
        <v>61</v>
      </c>
    </row>
    <row r="25" spans="1:5" x14ac:dyDescent="0.25">
      <c r="A25" t="s">
        <v>62</v>
      </c>
    </row>
    <row r="26" spans="1:5" x14ac:dyDescent="0.25">
      <c r="A26" t="s">
        <v>47</v>
      </c>
    </row>
    <row r="27" spans="1:5" x14ac:dyDescent="0.25">
      <c r="A27" t="s">
        <v>66</v>
      </c>
    </row>
    <row r="28" spans="1:5" x14ac:dyDescent="0.25">
      <c r="A28" t="s">
        <v>67</v>
      </c>
    </row>
    <row r="29" spans="1:5" x14ac:dyDescent="0.25">
      <c r="A29" t="s">
        <v>49</v>
      </c>
    </row>
    <row r="30" spans="1:5" x14ac:dyDescent="0.25">
      <c r="A30" t="s">
        <v>63</v>
      </c>
    </row>
    <row r="31" spans="1:5" x14ac:dyDescent="0.25">
      <c r="A31" t="s">
        <v>52</v>
      </c>
    </row>
    <row r="32" spans="1:5" x14ac:dyDescent="0.25">
      <c r="A32" t="s">
        <v>50</v>
      </c>
      <c r="E32" s="1" t="s">
        <v>51</v>
      </c>
    </row>
    <row r="35" spans="1:1" x14ac:dyDescent="0.25">
      <c r="A35" t="s">
        <v>44</v>
      </c>
    </row>
    <row r="36" spans="1:1" x14ac:dyDescent="0.25">
      <c r="A36" s="1" t="s">
        <v>42</v>
      </c>
    </row>
  </sheetData>
  <hyperlinks>
    <hyperlink ref="A4" r:id="rId1" xr:uid="{00000000-0004-0000-0100-000000000000}"/>
    <hyperlink ref="A36" r:id="rId2" xr:uid="{00000000-0004-0000-0100-000001000000}"/>
    <hyperlink ref="E32" r:id="rId3" xr:uid="{00000000-0004-0000-0100-000002000000}"/>
  </hyperlinks>
  <pageMargins left="0.7" right="0.7" top="0.75" bottom="0.75" header="0.3" footer="0.3"/>
  <pageSetup orientation="portrait" horizontalDpi="4294967293" verticalDpi="4294967293" r:id="rId4"/>
  <drawing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4" workbookViewId="0">
      <selection activeCell="C3" sqref="C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18" workbookViewId="0">
      <selection activeCell="M3" sqref="M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E2"/>
  <sheetViews>
    <sheetView workbookViewId="0">
      <selection activeCell="C2" sqref="C2"/>
    </sheetView>
  </sheetViews>
  <sheetFormatPr defaultRowHeight="15" x14ac:dyDescent="0.25"/>
  <sheetData>
    <row r="2" spans="5:5" ht="18.75" x14ac:dyDescent="0.3">
      <c r="E2" s="5" t="s">
        <v>48</v>
      </c>
    </row>
  </sheetData>
  <pageMargins left="0.7" right="0.7" top="0.75" bottom="0.75" header="0.3" footer="0.3"/>
  <pageSetup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NPSHA Imp.</vt:lpstr>
      <vt:lpstr>NPSHA metric</vt:lpstr>
      <vt:lpstr>vapor pressure</vt:lpstr>
      <vt:lpstr>atmosph. press.</vt:lpstr>
      <vt:lpstr>moody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Jacques Chaurette</dc:creator>
  <cp:lastModifiedBy>jacques</cp:lastModifiedBy>
  <dcterms:created xsi:type="dcterms:W3CDTF">2016-06-17T13:34:01Z</dcterms:created>
  <dcterms:modified xsi:type="dcterms:W3CDTF">2020-01-25T15:42:37Z</dcterms:modified>
</cp:coreProperties>
</file>